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5195" windowHeight="9210" activeTab="1"/>
  </bookViews>
  <sheets>
    <sheet name="Tarifs" sheetId="1" r:id="rId1"/>
    <sheet name="CONTRAT" sheetId="2" r:id="rId2"/>
  </sheets>
  <definedNames>
    <definedName name="cautiontak">#REF!</definedName>
    <definedName name="cejour" localSheetId="1">'CONTRAT'!$D$42</definedName>
    <definedName name="cejour">#REF!</definedName>
    <definedName name="ch_expert">'Tarifs'!$D$24</definedName>
    <definedName name="ch_pro">'Tarifs'!$D$10</definedName>
    <definedName name="ch_start">'Tarifs'!$D$15</definedName>
    <definedName name="ch1an">#REF!</definedName>
    <definedName name="ch2ans">#REF!</definedName>
    <definedName name="chmois">#REF!</definedName>
    <definedName name="chouv">#REF!</definedName>
    <definedName name="chve1an">#REF!</definedName>
    <definedName name="chve2ans">#REF!</definedName>
    <definedName name="chvemois">#REF!</definedName>
    <definedName name="chveouv">#REF!</definedName>
    <definedName name="ctclient" localSheetId="1">'CONTRAT'!$B$8</definedName>
    <definedName name="ctclient">#REF!</definedName>
    <definedName name="ctcoef" localSheetId="1">'CONTRAT'!$D$15</definedName>
    <definedName name="ctcoef">#REF!</definedName>
    <definedName name="cv_expert">'Tarifs'!$D$23</definedName>
    <definedName name="cv_pro">'Tarifs'!$D$9</definedName>
    <definedName name="cv_start">'Tarifs'!$D$14</definedName>
    <definedName name="dem_achat">'Tarifs'!$C$3</definedName>
    <definedName name="dem_caution">'Tarifs'!$C$5</definedName>
    <definedName name="dem_location">'Tarifs'!$D$4</definedName>
    <definedName name="echclient" localSheetId="1">'CONTRAT'!$B$11</definedName>
    <definedName name="echclient">#REF!</definedName>
    <definedName name="FORFAIT">#REF!</definedName>
    <definedName name="locantak">#REF!</definedName>
    <definedName name="loccomplettak">#REF!</definedName>
    <definedName name="locmoistak">#REF!</definedName>
    <definedName name="mtcaution">'CONTRAT'!$D$18</definedName>
    <definedName name="mtch">'CONTRAT'!$D$24</definedName>
    <definedName name="mtchve">'CONTRAT'!$D$21</definedName>
    <definedName name="mtouv">'CONTRAT'!$D$30</definedName>
    <definedName name="mttakflash">'CONTRAT'!$D$17</definedName>
    <definedName name="mtve">'CONTRAT'!$D$27</definedName>
    <definedName name="nattakflash">'CONTRAT'!$A$17</definedName>
    <definedName name="nbreans" localSheetId="1">'CONTRAT'!$B$17</definedName>
    <definedName name="nbreans">#REF!</definedName>
    <definedName name="nbrech">'CONTRAT'!$A$24</definedName>
    <definedName name="nbrechve">'CONTRAT'!$A$21</definedName>
    <definedName name="nbreech">'CONTRAT'!$B$10</definedName>
    <definedName name="nbresal">#REF!</definedName>
    <definedName name="nbreve">'CONTRAT'!$A$27</definedName>
    <definedName name="opt_assist">'Tarifs'!$C$19</definedName>
    <definedName name="opt_reseau">'Tarifs'!$C$20</definedName>
    <definedName name="options">#REF!</definedName>
    <definedName name="ouvertok">'CONTRAT'!$A$30</definedName>
    <definedName name="ouvofferte">'CONTRAT'!$D$28</definedName>
    <definedName name="paienligne">'CONTRAT'!$B$35</definedName>
    <definedName name="postal">'CONTRAT'!$A$7</definedName>
    <definedName name="pxtakflash">#REF!</definedName>
    <definedName name="redevance">#REF!</definedName>
    <definedName name="reprise">#REF!</definedName>
    <definedName name="repriseafaire">'CONTRAT'!$C$14</definedName>
    <definedName name="titreforfait" localSheetId="1">'CONTRAT'!$D$16</definedName>
    <definedName name="titreforfait">#REF!</definedName>
    <definedName name="titreredevance" localSheetId="1">'CONTRAT'!$D$20</definedName>
    <definedName name="titreredevance">#REF!</definedName>
    <definedName name="titrereprise" localSheetId="1">'CONTRAT'!$D$23</definedName>
    <definedName name="titrereprise">#REF!</definedName>
    <definedName name="totalht">'CONTRAT'!$B$32</definedName>
    <definedName name="totalttc">'CONTRAT'!$D$32</definedName>
    <definedName name="totalttcsoumis">'CONTRAT'!#REF!</definedName>
    <definedName name="totaltva">'CONTRAT'!$C$32</definedName>
    <definedName name="tvaclient" localSheetId="1">'CONTRAT'!$B$9</definedName>
    <definedName name="tvaclient">#REF!</definedName>
    <definedName name="txtva" localSheetId="1">'CONTRAT'!$B$31</definedName>
    <definedName name="txtva">#REF!</definedName>
    <definedName name="ve_expert">'Tarifs'!$D$25</definedName>
    <definedName name="ve_pro">'Tarifs'!$D$11</definedName>
    <definedName name="ve_start">'Tarifs'!$D$16</definedName>
    <definedName name="ve1an">#REF!</definedName>
    <definedName name="ve2ans">#REF!</definedName>
    <definedName name="vemois">#REF!</definedName>
    <definedName name="veouv">#REF!</definedName>
    <definedName name="ver_log">'CONTRAT'!$A$14</definedName>
    <definedName name="_xlnm.Print_Area" localSheetId="1">'CONTRAT'!$A$1:$D$46</definedName>
  </definedNames>
  <calcPr fullCalcOnLoad="1"/>
</workbook>
</file>

<file path=xl/sharedStrings.xml><?xml version="1.0" encoding="utf-8"?>
<sst xmlns="http://schemas.openxmlformats.org/spreadsheetml/2006/main" count="81" uniqueCount="62">
  <si>
    <r>
      <t xml:space="preserve">POUR Le Prestataire </t>
    </r>
    <r>
      <rPr>
        <b/>
        <sz val="8.5"/>
        <rFont val="Tahoma"/>
        <family val="2"/>
      </rPr>
      <t>:</t>
    </r>
  </si>
  <si>
    <t>MODALITES DE REGLEMENT (montants TTC)</t>
  </si>
  <si>
    <t>Tva applicable</t>
  </si>
  <si>
    <t>Nombre échéances</t>
  </si>
  <si>
    <t>Paiement en ligne</t>
  </si>
  <si>
    <t>Prix unitaire</t>
  </si>
  <si>
    <t>achat</t>
  </si>
  <si>
    <t>Paiement par</t>
  </si>
  <si>
    <t>mois</t>
  </si>
  <si>
    <t>CHAUFFEURS EN PLUS</t>
  </si>
  <si>
    <t>Nombre</t>
  </si>
  <si>
    <t>VEHICULES EN PLUS</t>
  </si>
  <si>
    <t>Chiffrage effectué sous réserve d'un nombre d'unités stable durant tout le contrat. Les variations d'unités en plus ou en moins seront prises en compte lors de la facturation de chaque période</t>
  </si>
  <si>
    <t xml:space="preserve">* Joindre un RIB, l’autorisation de prélèvement et les CGV signées par le dirigeant et portant le cachet de l'entreprise  </t>
  </si>
  <si>
    <t>PACK DEMARRAGE</t>
  </si>
  <si>
    <t>location / mois</t>
  </si>
  <si>
    <t>caution</t>
  </si>
  <si>
    <t>MENSUEL</t>
  </si>
  <si>
    <t>GLOBAL</t>
  </si>
  <si>
    <t>Chaufffeur en plus</t>
  </si>
  <si>
    <t>1er chauffeur/véhicule</t>
  </si>
  <si>
    <t>Véhicule en plus</t>
  </si>
  <si>
    <t>OPTIONS</t>
  </si>
  <si>
    <t>Assistance</t>
  </si>
  <si>
    <t>Réseau bornes</t>
  </si>
  <si>
    <t>PACK DE DEMARRAGE</t>
  </si>
  <si>
    <t>nombre d'échéances</t>
  </si>
  <si>
    <t>PREMIER ENSEMBLE CHAUFFEUR / VEHICULE</t>
  </si>
  <si>
    <t>L2C-archiv - BON DE COMMANDE</t>
  </si>
  <si>
    <r>
      <t>POUR LE CLIENT</t>
    </r>
    <r>
      <rPr>
        <sz val="8"/>
        <rFont val="Tahoma"/>
        <family val="2"/>
      </rPr>
      <t xml:space="preserve"> : </t>
    </r>
    <r>
      <rPr>
        <sz val="7"/>
        <rFont val="Tahoma"/>
        <family val="2"/>
      </rPr>
      <t>(Cachet de l’entreprise, nom et fonction du signataire, précédés de la mention « lu et approuvé, bon pour accord »)</t>
    </r>
  </si>
  <si>
    <t>Coût annuel options</t>
  </si>
  <si>
    <t>Montant HT</t>
  </si>
  <si>
    <t>A LA COMMANDE</t>
  </si>
  <si>
    <t>Souscription TTC</t>
  </si>
  <si>
    <t>PRELEVEMENTS</t>
  </si>
  <si>
    <t>Échéances TTC</t>
  </si>
  <si>
    <t>Choix des options</t>
  </si>
  <si>
    <t>Fait à Marmande, le:</t>
  </si>
  <si>
    <t>Renseigner les cellules à fond vert, imprimer le document, puis signer et tamponner dans le cadre réservé au client, en bas à gauche de la page,
Retourner ce document à L2C-CONSEIL, accompagné des CGV signées avec tampon commercial, l'autorisation de prélèvement signée avec tampon commercial et votre RIB de domiciliation des prélèvements</t>
  </si>
  <si>
    <t>Aucune</t>
  </si>
  <si>
    <t>Prix annuel</t>
  </si>
  <si>
    <t>MISE EN SERVICE</t>
  </si>
  <si>
    <t>JOUR PRELEVEMENT</t>
  </si>
  <si>
    <t>CONTACT</t>
  </si>
  <si>
    <r>
      <t xml:space="preserve">CLIENT </t>
    </r>
    <r>
      <rPr>
        <b/>
        <sz val="9"/>
        <color indexed="9"/>
        <rFont val="Tahoma"/>
        <family val="2"/>
      </rPr>
      <t>(adresse facturation)</t>
    </r>
  </si>
  <si>
    <r>
      <t xml:space="preserve">CLIENT </t>
    </r>
    <r>
      <rPr>
        <b/>
        <sz val="9"/>
        <color indexed="9"/>
        <rFont val="Tahoma"/>
        <family val="2"/>
      </rPr>
      <t>(adresse livraison)</t>
    </r>
  </si>
  <si>
    <t>&lt;--- CONDITIONS PARTICULIERES</t>
  </si>
  <si>
    <t>ABONNEMENT START</t>
  </si>
  <si>
    <t>ABONNEMENT PRO</t>
  </si>
  <si>
    <t>VERSION LOGICIEL</t>
  </si>
  <si>
    <t>ABONNEMENT EXPERT</t>
  </si>
  <si>
    <t>nom prénom</t>
  </si>
  <si>
    <t>tél / mobile</t>
  </si>
  <si>
    <t>e-mail</t>
  </si>
  <si>
    <t>DUREE CONTRAT</t>
  </si>
  <si>
    <t>START</t>
  </si>
  <si>
    <r>
      <rPr>
        <b/>
        <u val="single"/>
        <sz val="12"/>
        <rFont val="Tahoma"/>
        <family val="2"/>
      </rPr>
      <t>OBJET:</t>
    </r>
    <r>
      <rPr>
        <b/>
        <sz val="7"/>
        <color indexed="37"/>
        <rFont val="Arial"/>
        <family val="2"/>
      </rPr>
      <t xml:space="preserve"> </t>
    </r>
    <r>
      <rPr>
        <sz val="9"/>
        <rFont val="Tahoma"/>
        <family val="2"/>
      </rPr>
      <t>Abonnement au service L2C-archiv d'archivage des cartes à puces des chauffeurs routiers et des tachygraphes des véhicules lourds, attribution d'un code secret d'accès au service en ligne sur Internet, archivages et sauvegardes sécurisées, restitution des données à la demande du client, utilisation du logiciel en ligne TX-VISIO de la version précisée ci-après, accès aux mises à jour règlementaires, support technique et résolution sur incident</t>
    </r>
  </si>
  <si>
    <t>Duré contrat (année)</t>
  </si>
  <si>
    <t>Nom</t>
  </si>
  <si>
    <t>Adresse</t>
  </si>
  <si>
    <t>Ville</t>
  </si>
  <si>
    <t>Location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</si>
</sst>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dd/mm/yy;@"/>
    <numFmt numFmtId="166" formatCode="#,##0\ &quot;€&quot;"/>
    <numFmt numFmtId="167" formatCode="#,##0.00\ &quot;€&quot;"/>
    <numFmt numFmtId="168" formatCode="&quot;Vrai&quot;;&quot;Vrai&quot;;&quot;Faux&quot;"/>
    <numFmt numFmtId="169" formatCode="&quot;Actif&quot;;&quot;Actif&quot;;&quot;Inactif&quot;"/>
    <numFmt numFmtId="170" formatCode="[$€-2]\ #,##0.00_);[Red]\([$€-2]\ #,##0.00\)"/>
    <numFmt numFmtId="171" formatCode="00000"/>
  </numFmts>
  <fonts count="84">
    <font>
      <sz val="10"/>
      <name val="Arial"/>
      <family val="0"/>
    </font>
    <font>
      <b/>
      <sz val="8"/>
      <name val="Tahoma"/>
      <family val="2"/>
    </font>
    <font>
      <b/>
      <sz val="8.5"/>
      <name val="Tahoma"/>
      <family val="2"/>
    </font>
    <font>
      <b/>
      <sz val="10"/>
      <name val="Tahoma"/>
      <family val="2"/>
    </font>
    <font>
      <sz val="11"/>
      <name val="Tahoma"/>
      <family val="2"/>
    </font>
    <font>
      <sz val="8"/>
      <name val="Tahoma"/>
      <family val="2"/>
    </font>
    <font>
      <sz val="8"/>
      <name val="Arial"/>
      <family val="2"/>
    </font>
    <font>
      <sz val="10"/>
      <name val="Tahoma"/>
      <family val="2"/>
    </font>
    <font>
      <u val="single"/>
      <sz val="10"/>
      <color indexed="12"/>
      <name val="Arial"/>
      <family val="2"/>
    </font>
    <font>
      <u val="single"/>
      <sz val="10"/>
      <color indexed="36"/>
      <name val="Arial"/>
      <family val="2"/>
    </font>
    <font>
      <sz val="12"/>
      <name val="Tahoma"/>
      <family val="2"/>
    </font>
    <font>
      <b/>
      <sz val="7"/>
      <name val="Tahoma"/>
      <family val="2"/>
    </font>
    <font>
      <sz val="9"/>
      <name val="Arial"/>
      <family val="2"/>
    </font>
    <font>
      <sz val="9"/>
      <name val="Tahoma"/>
      <family val="2"/>
    </font>
    <font>
      <b/>
      <sz val="7"/>
      <color indexed="37"/>
      <name val="Arial"/>
      <family val="2"/>
    </font>
    <font>
      <sz val="7"/>
      <name val="Tahoma"/>
      <family val="2"/>
    </font>
    <font>
      <b/>
      <u val="single"/>
      <sz val="8"/>
      <color indexed="37"/>
      <name val="Arial"/>
      <family val="2"/>
    </font>
    <font>
      <b/>
      <sz val="12"/>
      <name val="Tahoma"/>
      <family val="2"/>
    </font>
    <font>
      <b/>
      <sz val="9"/>
      <name val="Tahoma"/>
      <family val="2"/>
    </font>
    <font>
      <b/>
      <sz val="14"/>
      <name val="Tahoma"/>
      <family val="2"/>
    </font>
    <font>
      <b/>
      <u val="single"/>
      <sz val="12"/>
      <name val="Tahoma"/>
      <family val="2"/>
    </font>
    <font>
      <b/>
      <sz val="11"/>
      <name val="Tahoma"/>
      <family val="2"/>
    </font>
    <font>
      <b/>
      <sz val="11"/>
      <name val="Arial"/>
      <family val="2"/>
    </font>
    <font>
      <sz val="11"/>
      <name val="Arial"/>
      <family val="2"/>
    </font>
    <font>
      <b/>
      <sz val="9"/>
      <color indexed="9"/>
      <name val="Tahoma"/>
      <family val="2"/>
    </font>
    <font>
      <b/>
      <sz val="18"/>
      <name val="Tahoma"/>
      <family val="2"/>
    </font>
    <font>
      <b/>
      <sz val="13"/>
      <name val="Arial"/>
      <family val="2"/>
    </font>
    <font>
      <b/>
      <sz val="13"/>
      <name val="Tahoma"/>
      <family val="2"/>
    </font>
    <font>
      <sz val="13"/>
      <name val="Tahoma"/>
      <family val="2"/>
    </font>
    <font>
      <b/>
      <sz val="8"/>
      <color indexed="37"/>
      <name val="Tahoma"/>
      <family val="2"/>
    </font>
    <font>
      <sz val="8"/>
      <color indexed="37"/>
      <name val="Arial"/>
      <family val="2"/>
    </font>
    <font>
      <b/>
      <sz val="8"/>
      <color indexed="62"/>
      <name val="Tahoma"/>
      <family val="2"/>
    </font>
    <font>
      <sz val="8"/>
      <color indexed="9"/>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b/>
      <sz val="10"/>
      <color indexed="9"/>
      <name val="Arial"/>
      <family val="2"/>
    </font>
    <font>
      <b/>
      <sz val="8"/>
      <color indexed="9"/>
      <name val="Tahoma"/>
      <family val="2"/>
    </font>
    <font>
      <b/>
      <sz val="16"/>
      <name val="Calibri"/>
      <family val="2"/>
    </font>
    <font>
      <sz val="12"/>
      <name val="Calibri"/>
      <family val="2"/>
    </font>
    <font>
      <u val="single"/>
      <sz val="11"/>
      <color indexed="12"/>
      <name val="Calibri"/>
      <family val="2"/>
    </font>
    <font>
      <sz val="11"/>
      <name val="Calibri"/>
      <family val="2"/>
    </font>
    <font>
      <u val="single"/>
      <sz val="12"/>
      <color indexed="12"/>
      <name val="Calibri"/>
      <family val="2"/>
    </font>
    <font>
      <sz val="9"/>
      <name val="Calibri"/>
      <family val="2"/>
    </font>
    <font>
      <b/>
      <sz val="9"/>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theme="0"/>
      <name val="Arial"/>
      <family val="2"/>
    </font>
    <font>
      <b/>
      <sz val="8"/>
      <color theme="0"/>
      <name val="Tahoma"/>
      <family val="2"/>
    </font>
    <font>
      <sz val="8"/>
      <color theme="0"/>
      <name val="Arial"/>
      <family val="2"/>
    </font>
    <font>
      <b/>
      <sz val="9"/>
      <color theme="0"/>
      <name val="Tahoma"/>
      <family val="2"/>
    </font>
    <font>
      <b/>
      <sz val="9"/>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C0000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color indexed="63"/>
      </left>
      <right style="thin"/>
      <top>
        <color indexed="63"/>
      </top>
      <bottom style="thin"/>
    </border>
    <border>
      <left>
        <color indexed="63"/>
      </left>
      <right style="thin"/>
      <top style="thin"/>
      <bottom style="hair"/>
    </border>
    <border>
      <left>
        <color indexed="63"/>
      </left>
      <right style="thin"/>
      <top style="hair"/>
      <bottom style="hair"/>
    </border>
    <border>
      <left style="thin"/>
      <right>
        <color indexed="63"/>
      </right>
      <top style="thin"/>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44" fontId="0" fillId="0" borderId="0" applyFont="0" applyFill="0" applyBorder="0" applyAlignment="0" applyProtection="0"/>
    <xf numFmtId="0" fontId="67"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135">
    <xf numFmtId="0" fontId="0" fillId="0" borderId="0" xfId="0" applyAlignment="1">
      <alignment/>
    </xf>
    <xf numFmtId="0" fontId="0" fillId="0" borderId="0" xfId="0" applyAlignment="1">
      <alignment horizontal="center" vertical="center"/>
    </xf>
    <xf numFmtId="0" fontId="0" fillId="0" borderId="0" xfId="0" applyAlignment="1">
      <alignment/>
    </xf>
    <xf numFmtId="0" fontId="7" fillId="3" borderId="10"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1" fontId="0" fillId="3" borderId="10" xfId="0" applyNumberFormat="1" applyFill="1" applyBorder="1" applyAlignment="1" applyProtection="1">
      <alignment horizontal="center" vertical="center"/>
      <protection hidden="1"/>
    </xf>
    <xf numFmtId="0" fontId="4" fillId="3" borderId="12" xfId="0" applyFont="1" applyFill="1" applyBorder="1" applyAlignment="1" applyProtection="1">
      <alignment horizontal="center" vertical="center" wrapText="1"/>
      <protection hidden="1"/>
    </xf>
    <xf numFmtId="165" fontId="18" fillId="3" borderId="10" xfId="0" applyNumberFormat="1" applyFont="1" applyFill="1" applyBorder="1" applyAlignment="1" applyProtection="1">
      <alignment horizontal="center" vertical="center"/>
      <protection hidden="1"/>
    </xf>
    <xf numFmtId="165" fontId="18" fillId="3" borderId="10" xfId="0" applyNumberFormat="1" applyFont="1" applyFill="1" applyBorder="1" applyAlignment="1" applyProtection="1">
      <alignment horizontal="center" vertical="center" wrapText="1"/>
      <protection hidden="1"/>
    </xf>
    <xf numFmtId="0" fontId="18" fillId="3" borderId="13" xfId="0" applyFont="1" applyFill="1" applyBorder="1" applyAlignment="1" applyProtection="1">
      <alignment horizontal="center" vertical="center"/>
      <protection hidden="1"/>
    </xf>
    <xf numFmtId="0" fontId="10" fillId="3" borderId="14" xfId="0" applyNumberFormat="1" applyFont="1" applyFill="1" applyBorder="1" applyAlignment="1" applyProtection="1">
      <alignment horizontal="center" vertical="center"/>
      <protection hidden="1"/>
    </xf>
    <xf numFmtId="0" fontId="0" fillId="3" borderId="0" xfId="0" applyFill="1" applyBorder="1" applyAlignment="1" applyProtection="1">
      <alignment/>
      <protection hidden="1"/>
    </xf>
    <xf numFmtId="17" fontId="4" fillId="10" borderId="10" xfId="0" applyNumberFormat="1" applyFont="1" applyFill="1" applyBorder="1" applyAlignment="1" applyProtection="1">
      <alignment horizontal="center" vertical="center" wrapText="1"/>
      <protection hidden="1" locked="0"/>
    </xf>
    <xf numFmtId="0" fontId="0" fillId="3" borderId="15" xfId="0" applyFill="1" applyBorder="1" applyAlignment="1" applyProtection="1">
      <alignment/>
      <protection hidden="1"/>
    </xf>
    <xf numFmtId="0" fontId="0" fillId="3" borderId="16" xfId="0" applyFill="1" applyBorder="1" applyAlignment="1" applyProtection="1">
      <alignment/>
      <protection hidden="1"/>
    </xf>
    <xf numFmtId="0" fontId="78" fillId="33" borderId="13" xfId="0" applyFont="1" applyFill="1" applyBorder="1" applyAlignment="1" applyProtection="1">
      <alignment/>
      <protection hidden="1"/>
    </xf>
    <xf numFmtId="0" fontId="79" fillId="33" borderId="13" xfId="0" applyFont="1" applyFill="1" applyBorder="1" applyAlignment="1" applyProtection="1">
      <alignment horizontal="center"/>
      <protection hidden="1"/>
    </xf>
    <xf numFmtId="0" fontId="0" fillId="0" borderId="13" xfId="0" applyFont="1" applyBorder="1" applyAlignment="1" applyProtection="1">
      <alignment/>
      <protection hidden="1"/>
    </xf>
    <xf numFmtId="0" fontId="0" fillId="0" borderId="13" xfId="0" applyBorder="1" applyAlignment="1" applyProtection="1">
      <alignment/>
      <protection hidden="1"/>
    </xf>
    <xf numFmtId="0" fontId="0" fillId="0" borderId="17" xfId="0" applyBorder="1" applyAlignment="1" applyProtection="1">
      <alignment/>
      <protection hidden="1"/>
    </xf>
    <xf numFmtId="0" fontId="0" fillId="0" borderId="17" xfId="0" applyFont="1" applyBorder="1" applyAlignment="1" applyProtection="1">
      <alignment/>
      <protection hidden="1"/>
    </xf>
    <xf numFmtId="167" fontId="0" fillId="0" borderId="17" xfId="0" applyNumberFormat="1" applyBorder="1" applyAlignment="1" applyProtection="1">
      <alignment/>
      <protection hidden="1"/>
    </xf>
    <xf numFmtId="167" fontId="0" fillId="34" borderId="17" xfId="0" applyNumberFormat="1" applyFill="1" applyBorder="1" applyAlignment="1" applyProtection="1">
      <alignment/>
      <protection hidden="1"/>
    </xf>
    <xf numFmtId="0" fontId="0" fillId="0" borderId="18" xfId="0" applyBorder="1" applyAlignment="1" applyProtection="1">
      <alignment/>
      <protection hidden="1"/>
    </xf>
    <xf numFmtId="167" fontId="0" fillId="0" borderId="18" xfId="0" applyNumberFormat="1" applyBorder="1" applyAlignment="1" applyProtection="1">
      <alignment/>
      <protection hidden="1"/>
    </xf>
    <xf numFmtId="167" fontId="0" fillId="0" borderId="13" xfId="0" applyNumberFormat="1" applyBorder="1" applyAlignment="1" applyProtection="1">
      <alignment/>
      <protection hidden="1"/>
    </xf>
    <xf numFmtId="0" fontId="10" fillId="10" borderId="18" xfId="0" applyFont="1" applyFill="1" applyBorder="1" applyAlignment="1" applyProtection="1">
      <alignment horizontal="center" vertical="center" wrapText="1"/>
      <protection hidden="1" locked="0"/>
    </xf>
    <xf numFmtId="7" fontId="10" fillId="3" borderId="18" xfId="44" applyNumberFormat="1" applyFont="1" applyFill="1" applyBorder="1" applyAlignment="1" applyProtection="1">
      <alignment horizontal="right" vertical="center" wrapText="1" indent="1"/>
      <protection hidden="1"/>
    </xf>
    <xf numFmtId="0" fontId="7" fillId="3" borderId="18" xfId="0" applyFont="1" applyFill="1" applyBorder="1" applyAlignment="1" applyProtection="1">
      <alignment horizontal="center" vertical="center" wrapText="1"/>
      <protection hidden="1"/>
    </xf>
    <xf numFmtId="0" fontId="10" fillId="10" borderId="19" xfId="0" applyFont="1" applyFill="1" applyBorder="1" applyAlignment="1" applyProtection="1">
      <alignment horizontal="center" vertical="center" wrapText="1"/>
      <protection hidden="1" locked="0"/>
    </xf>
    <xf numFmtId="0" fontId="7" fillId="3" borderId="19" xfId="0" applyFont="1" applyFill="1" applyBorder="1" applyAlignment="1" applyProtection="1">
      <alignment horizontal="center" vertical="center" wrapText="1"/>
      <protection hidden="1"/>
    </xf>
    <xf numFmtId="0" fontId="10" fillId="10" borderId="20" xfId="0" applyFont="1" applyFill="1" applyBorder="1" applyAlignment="1" applyProtection="1">
      <alignment horizontal="center" vertical="center" wrapText="1"/>
      <protection hidden="1" locked="0"/>
    </xf>
    <xf numFmtId="7" fontId="10" fillId="3" borderId="20" xfId="44" applyNumberFormat="1" applyFont="1" applyFill="1" applyBorder="1" applyAlignment="1" applyProtection="1">
      <alignment horizontal="right" vertical="center" wrapText="1" indent="1"/>
      <protection hidden="1"/>
    </xf>
    <xf numFmtId="0" fontId="7" fillId="3" borderId="20" xfId="0" applyFont="1" applyFill="1" applyBorder="1" applyAlignment="1" applyProtection="1">
      <alignment horizontal="center" vertical="center" wrapText="1"/>
      <protection hidden="1"/>
    </xf>
    <xf numFmtId="7" fontId="25" fillId="3" borderId="21" xfId="44" applyNumberFormat="1" applyFont="1" applyFill="1" applyBorder="1" applyAlignment="1" applyProtection="1">
      <alignment horizontal="center" vertical="center" wrapText="1"/>
      <protection hidden="1"/>
    </xf>
    <xf numFmtId="0" fontId="10" fillId="3" borderId="18" xfId="0" applyFont="1" applyFill="1" applyBorder="1" applyAlignment="1" applyProtection="1">
      <alignment horizontal="center" vertical="center" wrapText="1"/>
      <protection hidden="1"/>
    </xf>
    <xf numFmtId="1" fontId="10" fillId="3" borderId="18" xfId="0" applyNumberFormat="1" applyFont="1" applyFill="1" applyBorder="1" applyAlignment="1" applyProtection="1">
      <alignment horizontal="center" vertical="center" wrapText="1"/>
      <protection hidden="1"/>
    </xf>
    <xf numFmtId="0" fontId="18" fillId="3" borderId="19" xfId="0" applyFont="1" applyFill="1" applyBorder="1" applyAlignment="1" applyProtection="1">
      <alignment horizontal="center" vertical="center"/>
      <protection hidden="1"/>
    </xf>
    <xf numFmtId="165" fontId="18" fillId="3" borderId="19" xfId="0" applyNumberFormat="1" applyFont="1" applyFill="1" applyBorder="1" applyAlignment="1" applyProtection="1">
      <alignment horizontal="center" vertical="center"/>
      <protection hidden="1"/>
    </xf>
    <xf numFmtId="165" fontId="18" fillId="3" borderId="19" xfId="0" applyNumberFormat="1" applyFont="1" applyFill="1" applyBorder="1" applyAlignment="1" applyProtection="1">
      <alignment horizontal="center" vertical="center" wrapText="1"/>
      <protection hidden="1"/>
    </xf>
    <xf numFmtId="0" fontId="11" fillId="3" borderId="19" xfId="0"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protection hidden="1"/>
    </xf>
    <xf numFmtId="0" fontId="17" fillId="10" borderId="20" xfId="0" applyFont="1" applyFill="1" applyBorder="1" applyAlignment="1" applyProtection="1">
      <alignment horizontal="center" vertical="center" wrapText="1"/>
      <protection hidden="1" locked="0"/>
    </xf>
    <xf numFmtId="0" fontId="10" fillId="3" borderId="20" xfId="0" applyFont="1" applyFill="1" applyBorder="1" applyAlignment="1" applyProtection="1">
      <alignment horizontal="center" vertical="center" wrapText="1"/>
      <protection hidden="1"/>
    </xf>
    <xf numFmtId="165" fontId="18" fillId="3" borderId="22" xfId="0" applyNumberFormat="1" applyFont="1" applyFill="1" applyBorder="1" applyAlignment="1" applyProtection="1">
      <alignment horizontal="center" vertical="center" wrapText="1"/>
      <protection hidden="1"/>
    </xf>
    <xf numFmtId="167" fontId="10" fillId="3" borderId="20" xfId="0" applyNumberFormat="1" applyFont="1" applyFill="1" applyBorder="1" applyAlignment="1" applyProtection="1">
      <alignment horizontal="center" vertical="center" wrapText="1"/>
      <protection hidden="1"/>
    </xf>
    <xf numFmtId="7" fontId="10" fillId="3" borderId="18" xfId="44" applyNumberFormat="1" applyFont="1" applyFill="1" applyBorder="1" applyAlignment="1" applyProtection="1">
      <alignment horizontal="center" vertical="center" wrapText="1"/>
      <protection hidden="1"/>
    </xf>
    <xf numFmtId="7" fontId="10" fillId="3" borderId="19" xfId="44" applyNumberFormat="1" applyFont="1" applyFill="1" applyBorder="1" applyAlignment="1" applyProtection="1">
      <alignment horizontal="center" vertical="center" wrapText="1"/>
      <protection hidden="1"/>
    </xf>
    <xf numFmtId="7" fontId="26" fillId="3" borderId="23" xfId="44" applyNumberFormat="1" applyFont="1" applyFill="1" applyBorder="1" applyAlignment="1" applyProtection="1">
      <alignment horizontal="right" vertical="center" wrapText="1" indent="1"/>
      <protection hidden="1"/>
    </xf>
    <xf numFmtId="7" fontId="26" fillId="3" borderId="21" xfId="44" applyNumberFormat="1" applyFont="1" applyFill="1" applyBorder="1" applyAlignment="1" applyProtection="1">
      <alignment horizontal="right" vertical="center" wrapText="1" indent="1"/>
      <protection hidden="1"/>
    </xf>
    <xf numFmtId="7" fontId="27" fillId="3" borderId="18" xfId="44" applyNumberFormat="1" applyFont="1" applyFill="1" applyBorder="1" applyAlignment="1" applyProtection="1">
      <alignment horizontal="right" vertical="center" wrapText="1" indent="1"/>
      <protection hidden="1"/>
    </xf>
    <xf numFmtId="7" fontId="27" fillId="3" borderId="19" xfId="44" applyNumberFormat="1" applyFont="1" applyFill="1" applyBorder="1" applyAlignment="1" applyProtection="1">
      <alignment horizontal="right" vertical="center" wrapText="1" indent="1"/>
      <protection hidden="1"/>
    </xf>
    <xf numFmtId="7" fontId="28" fillId="3" borderId="20" xfId="44" applyNumberFormat="1" applyFont="1" applyFill="1" applyBorder="1" applyAlignment="1" applyProtection="1">
      <alignment horizontal="right" vertical="center" wrapText="1" indent="1"/>
      <protection hidden="1"/>
    </xf>
    <xf numFmtId="7" fontId="28" fillId="3" borderId="18" xfId="44" applyNumberFormat="1" applyFont="1" applyFill="1" applyBorder="1" applyAlignment="1" applyProtection="1">
      <alignment horizontal="right" vertical="center" wrapText="1" indent="1"/>
      <protection hidden="1"/>
    </xf>
    <xf numFmtId="0" fontId="18" fillId="3" borderId="24" xfId="0" applyFont="1" applyFill="1" applyBorder="1" applyAlignment="1" applyProtection="1">
      <alignment horizontal="left" vertical="center" indent="2"/>
      <protection hidden="1"/>
    </xf>
    <xf numFmtId="0" fontId="13" fillId="3" borderId="22" xfId="0" applyFont="1" applyFill="1" applyBorder="1" applyAlignment="1" applyProtection="1">
      <alignment horizontal="center" vertical="center" wrapText="1"/>
      <protection hidden="1"/>
    </xf>
    <xf numFmtId="0" fontId="18" fillId="3" borderId="24" xfId="0" applyFont="1" applyFill="1" applyBorder="1" applyAlignment="1" applyProtection="1">
      <alignment horizontal="center" vertical="center" wrapText="1"/>
      <protection hidden="1"/>
    </xf>
    <xf numFmtId="0" fontId="13" fillId="3" borderId="22" xfId="0" applyFont="1" applyFill="1" applyBorder="1" applyAlignment="1" applyProtection="1">
      <alignment horizontal="center" vertical="center"/>
      <protection hidden="1"/>
    </xf>
    <xf numFmtId="0" fontId="6" fillId="0" borderId="0" xfId="0" applyFont="1" applyAlignment="1">
      <alignment/>
    </xf>
    <xf numFmtId="0" fontId="29" fillId="35" borderId="15" xfId="0" applyFont="1" applyFill="1" applyBorder="1" applyAlignment="1" applyProtection="1">
      <alignment horizontal="center"/>
      <protection hidden="1"/>
    </xf>
    <xf numFmtId="0" fontId="30" fillId="35" borderId="25" xfId="0" applyFont="1" applyFill="1" applyBorder="1" applyAlignment="1" applyProtection="1">
      <alignment horizontal="center"/>
      <protection hidden="1"/>
    </xf>
    <xf numFmtId="0" fontId="31" fillId="35" borderId="26" xfId="0" applyFont="1" applyFill="1" applyBorder="1" applyAlignment="1" applyProtection="1">
      <alignment horizontal="center"/>
      <protection hidden="1"/>
    </xf>
    <xf numFmtId="0" fontId="32" fillId="35" borderId="25" xfId="0" applyFont="1" applyFill="1" applyBorder="1" applyAlignment="1" applyProtection="1">
      <alignment horizontal="center"/>
      <protection hidden="1"/>
    </xf>
    <xf numFmtId="0" fontId="80" fillId="35" borderId="26" xfId="0" applyFont="1" applyFill="1" applyBorder="1" applyAlignment="1" applyProtection="1">
      <alignment horizontal="center" vertical="center" wrapText="1"/>
      <protection hidden="1"/>
    </xf>
    <xf numFmtId="0" fontId="80" fillId="35" borderId="10" xfId="0" applyFont="1" applyFill="1" applyBorder="1" applyAlignment="1" applyProtection="1">
      <alignment horizontal="center" vertical="center" wrapText="1"/>
      <protection hidden="1"/>
    </xf>
    <xf numFmtId="0" fontId="80" fillId="35" borderId="12" xfId="0" applyFont="1" applyFill="1" applyBorder="1" applyAlignment="1" applyProtection="1">
      <alignment horizontal="center" vertical="center" wrapText="1"/>
      <protection hidden="1"/>
    </xf>
    <xf numFmtId="0" fontId="6" fillId="0" borderId="0" xfId="0" applyFont="1" applyAlignment="1">
      <alignment horizontal="center" vertical="center" wrapText="1"/>
    </xf>
    <xf numFmtId="0" fontId="13" fillId="3" borderId="10" xfId="0" applyFont="1" applyFill="1" applyBorder="1" applyAlignment="1" applyProtection="1">
      <alignment horizontal="center" vertical="center"/>
      <protection hidden="1"/>
    </xf>
    <xf numFmtId="0" fontId="12" fillId="3" borderId="11" xfId="0" applyFont="1" applyFill="1" applyBorder="1" applyAlignment="1" applyProtection="1">
      <alignment horizontal="center" vertical="center"/>
      <protection hidden="1"/>
    </xf>
    <xf numFmtId="0" fontId="12" fillId="0" borderId="0" xfId="0" applyFont="1" applyAlignment="1">
      <alignment/>
    </xf>
    <xf numFmtId="165" fontId="54" fillId="10" borderId="26" xfId="0" applyNumberFormat="1" applyFont="1" applyFill="1" applyBorder="1" applyAlignment="1" applyProtection="1">
      <alignment horizontal="center" vertical="center" wrapText="1"/>
      <protection hidden="1" locked="0"/>
    </xf>
    <xf numFmtId="10" fontId="0" fillId="3" borderId="11" xfId="0" applyNumberFormat="1" applyFill="1" applyBorder="1" applyAlignment="1" applyProtection="1">
      <alignment horizontal="center" vertical="center"/>
      <protection hidden="1"/>
    </xf>
    <xf numFmtId="171" fontId="55" fillId="10" borderId="14" xfId="0" applyNumberFormat="1" applyFont="1" applyFill="1" applyBorder="1" applyAlignment="1" applyProtection="1">
      <alignment horizontal="left" vertical="center"/>
      <protection hidden="1" locked="0"/>
    </xf>
    <xf numFmtId="0" fontId="33" fillId="10" borderId="21" xfId="0" applyFont="1" applyFill="1" applyBorder="1" applyAlignment="1" applyProtection="1">
      <alignment horizontal="left" vertical="center" wrapText="1"/>
      <protection hidden="1" locked="0"/>
    </xf>
    <xf numFmtId="0" fontId="22" fillId="0" borderId="0" xfId="0" applyFont="1" applyAlignment="1">
      <alignment vertical="center" wrapText="1"/>
    </xf>
    <xf numFmtId="14" fontId="17" fillId="10" borderId="13" xfId="0" applyNumberFormat="1" applyFont="1" applyFill="1" applyBorder="1" applyAlignment="1" applyProtection="1">
      <alignment horizontal="center" vertical="center" wrapText="1"/>
      <protection hidden="1" locked="0"/>
    </xf>
    <xf numFmtId="14" fontId="17" fillId="10" borderId="18" xfId="0" applyNumberFormat="1" applyFont="1" applyFill="1" applyBorder="1" applyAlignment="1" applyProtection="1">
      <alignment horizontal="center" vertical="center" wrapText="1"/>
      <protection hidden="1" locked="0"/>
    </xf>
    <xf numFmtId="0" fontId="80" fillId="35" borderId="14" xfId="0" applyFont="1" applyFill="1" applyBorder="1" applyAlignment="1" applyProtection="1">
      <alignment horizontal="center"/>
      <protection hidden="1"/>
    </xf>
    <xf numFmtId="0" fontId="81" fillId="35" borderId="11" xfId="0" applyFont="1" applyFill="1" applyBorder="1" applyAlignment="1" applyProtection="1">
      <alignment horizontal="center"/>
      <protection hidden="1"/>
    </xf>
    <xf numFmtId="0" fontId="81" fillId="35" borderId="12" xfId="0" applyFont="1" applyFill="1" applyBorder="1" applyAlignment="1" applyProtection="1">
      <alignment horizontal="center"/>
      <protection hidden="1"/>
    </xf>
    <xf numFmtId="0" fontId="80" fillId="35" borderId="15" xfId="0" applyFont="1" applyFill="1" applyBorder="1" applyAlignment="1" applyProtection="1">
      <alignment horizontal="center"/>
      <protection hidden="1"/>
    </xf>
    <xf numFmtId="0" fontId="81" fillId="35" borderId="0" xfId="0" applyFont="1" applyFill="1" applyBorder="1" applyAlignment="1" applyProtection="1">
      <alignment horizontal="center"/>
      <protection hidden="1"/>
    </xf>
    <xf numFmtId="0" fontId="81" fillId="35" borderId="25" xfId="0" applyFont="1" applyFill="1" applyBorder="1" applyAlignment="1" applyProtection="1">
      <alignment horizontal="center"/>
      <protection hidden="1"/>
    </xf>
    <xf numFmtId="0" fontId="22" fillId="36" borderId="16" xfId="0" applyFont="1" applyFill="1" applyBorder="1" applyAlignment="1">
      <alignment horizontal="center" vertical="center" wrapText="1"/>
    </xf>
    <xf numFmtId="0" fontId="23" fillId="36" borderId="27" xfId="0" applyFont="1" applyFill="1" applyBorder="1" applyAlignment="1">
      <alignment horizontal="center" vertical="center" wrapText="1"/>
    </xf>
    <xf numFmtId="0" fontId="23" fillId="36" borderId="28" xfId="0" applyFont="1" applyFill="1" applyBorder="1" applyAlignment="1">
      <alignment horizontal="center" vertical="center" wrapText="1"/>
    </xf>
    <xf numFmtId="0" fontId="23" fillId="36" borderId="15" xfId="0" applyFont="1" applyFill="1" applyBorder="1" applyAlignment="1">
      <alignment horizontal="center" vertical="center" wrapText="1"/>
    </xf>
    <xf numFmtId="0" fontId="23" fillId="36" borderId="0"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36" borderId="14"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55" fillId="10" borderId="15" xfId="0" applyFont="1" applyFill="1" applyBorder="1" applyAlignment="1" applyProtection="1">
      <alignment horizontal="left" vertical="center"/>
      <protection hidden="1" locked="0"/>
    </xf>
    <xf numFmtId="0" fontId="55" fillId="10" borderId="25" xfId="0" applyFont="1" applyFill="1" applyBorder="1" applyAlignment="1" applyProtection="1">
      <alignment horizontal="left" vertical="center"/>
      <protection hidden="1" locked="0"/>
    </xf>
    <xf numFmtId="0" fontId="16" fillId="0" borderId="11" xfId="0" applyFont="1" applyBorder="1" applyAlignment="1" applyProtection="1">
      <alignment horizontal="center" vertical="top" wrapText="1"/>
      <protection hidden="1"/>
    </xf>
    <xf numFmtId="0" fontId="15" fillId="0" borderId="11" xfId="0" applyFont="1" applyBorder="1" applyAlignment="1" applyProtection="1">
      <alignment horizontal="center" vertical="top"/>
      <protection hidden="1"/>
    </xf>
    <xf numFmtId="0" fontId="55" fillId="10" borderId="15" xfId="0" applyFont="1" applyFill="1" applyBorder="1" applyAlignment="1" applyProtection="1">
      <alignment horizontal="left" vertical="top"/>
      <protection hidden="1" locked="0"/>
    </xf>
    <xf numFmtId="0" fontId="55" fillId="10" borderId="25" xfId="0" applyFont="1" applyFill="1" applyBorder="1" applyAlignment="1" applyProtection="1">
      <alignment horizontal="left" vertical="top"/>
      <protection hidden="1" locked="0"/>
    </xf>
    <xf numFmtId="0" fontId="19" fillId="3" borderId="16" xfId="0" applyFont="1" applyFill="1" applyBorder="1" applyAlignment="1" applyProtection="1">
      <alignment horizontal="center" vertical="center" wrapText="1"/>
      <protection hidden="1"/>
    </xf>
    <xf numFmtId="0" fontId="19" fillId="3" borderId="27" xfId="0" applyFont="1" applyFill="1" applyBorder="1" applyAlignment="1" applyProtection="1">
      <alignment horizontal="center" vertical="center" wrapText="1"/>
      <protection hidden="1"/>
    </xf>
    <xf numFmtId="0" fontId="0" fillId="3" borderId="28" xfId="0" applyFont="1" applyFill="1" applyBorder="1" applyAlignment="1" applyProtection="1">
      <alignment horizontal="center" vertical="center" wrapText="1"/>
      <protection hidden="1"/>
    </xf>
    <xf numFmtId="0" fontId="19" fillId="3" borderId="14" xfId="0" applyFont="1" applyFill="1" applyBorder="1" applyAlignment="1" applyProtection="1">
      <alignment horizontal="center" vertical="center" wrapText="1"/>
      <protection hidden="1"/>
    </xf>
    <xf numFmtId="0" fontId="19" fillId="3" borderId="29" xfId="0" applyFont="1" applyFill="1" applyBorder="1" applyAlignment="1" applyProtection="1">
      <alignment horizontal="center" vertical="center" wrapText="1"/>
      <protection hidden="1"/>
    </xf>
    <xf numFmtId="0" fontId="0" fillId="3" borderId="21" xfId="0" applyFont="1" applyFill="1" applyBorder="1" applyAlignment="1" applyProtection="1">
      <alignment horizontal="center" vertical="center" wrapText="1"/>
      <protection hidden="1"/>
    </xf>
    <xf numFmtId="0" fontId="82" fillId="35" borderId="16" xfId="0" applyFont="1" applyFill="1" applyBorder="1" applyAlignment="1" applyProtection="1">
      <alignment horizontal="center" vertical="center"/>
      <protection hidden="1"/>
    </xf>
    <xf numFmtId="0" fontId="83" fillId="35" borderId="28" xfId="0" applyFont="1" applyFill="1" applyBorder="1" applyAlignment="1" applyProtection="1">
      <alignment horizontal="center" vertical="center"/>
      <protection hidden="1"/>
    </xf>
    <xf numFmtId="0" fontId="57" fillId="10" borderId="15" xfId="0" applyFont="1" applyFill="1" applyBorder="1" applyAlignment="1" applyProtection="1">
      <alignment horizontal="center" vertical="center"/>
      <protection hidden="1" locked="0"/>
    </xf>
    <xf numFmtId="0" fontId="57" fillId="10" borderId="25" xfId="0" applyFont="1" applyFill="1" applyBorder="1" applyAlignment="1" applyProtection="1">
      <alignment horizontal="center" vertical="center"/>
      <protection hidden="1" locked="0"/>
    </xf>
    <xf numFmtId="0" fontId="1" fillId="37" borderId="15"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25" xfId="0" applyFont="1" applyFill="1" applyBorder="1" applyAlignment="1" applyProtection="1">
      <alignment horizontal="center" vertical="center" wrapText="1"/>
      <protection hidden="1"/>
    </xf>
    <xf numFmtId="0" fontId="5" fillId="37" borderId="14" xfId="0" applyFont="1" applyFill="1" applyBorder="1" applyAlignment="1" applyProtection="1">
      <alignment wrapText="1"/>
      <protection hidden="1"/>
    </xf>
    <xf numFmtId="0" fontId="5" fillId="37" borderId="29" xfId="0" applyFont="1" applyFill="1" applyBorder="1" applyAlignment="1" applyProtection="1">
      <alignment wrapText="1"/>
      <protection hidden="1"/>
    </xf>
    <xf numFmtId="0" fontId="5" fillId="37" borderId="21" xfId="0" applyFont="1" applyFill="1" applyBorder="1" applyAlignment="1" applyProtection="1">
      <alignment wrapText="1"/>
      <protection hidden="1"/>
    </xf>
    <xf numFmtId="0" fontId="21" fillId="3" borderId="16" xfId="0" applyFont="1" applyFill="1" applyBorder="1" applyAlignment="1" applyProtection="1">
      <alignment vertical="center" wrapText="1"/>
      <protection hidden="1"/>
    </xf>
    <xf numFmtId="0" fontId="17" fillId="3" borderId="14" xfId="0" applyFont="1" applyFill="1" applyBorder="1" applyAlignment="1" applyProtection="1">
      <alignment vertical="center" wrapText="1"/>
      <protection hidden="1"/>
    </xf>
    <xf numFmtId="0" fontId="80" fillId="35" borderId="11" xfId="0" applyFont="1" applyFill="1" applyBorder="1" applyAlignment="1" applyProtection="1">
      <alignment horizontal="center"/>
      <protection hidden="1"/>
    </xf>
    <xf numFmtId="0" fontId="1" fillId="3" borderId="15" xfId="0" applyFont="1" applyFill="1" applyBorder="1" applyAlignment="1" applyProtection="1">
      <alignment horizontal="left" vertical="top" wrapText="1"/>
      <protection hidden="1"/>
    </xf>
    <xf numFmtId="0" fontId="5" fillId="3" borderId="0" xfId="0" applyFont="1" applyFill="1" applyBorder="1" applyAlignment="1" applyProtection="1">
      <alignment horizontal="left" vertical="top" wrapText="1"/>
      <protection hidden="1"/>
    </xf>
    <xf numFmtId="0" fontId="5" fillId="3" borderId="15" xfId="0" applyFont="1" applyFill="1" applyBorder="1" applyAlignment="1" applyProtection="1">
      <alignment horizontal="left" vertical="top" wrapText="1"/>
      <protection hidden="1"/>
    </xf>
    <xf numFmtId="0" fontId="3" fillId="3" borderId="0" xfId="0" applyFont="1" applyFill="1" applyBorder="1" applyAlignment="1" applyProtection="1">
      <alignment horizontal="center" vertical="top" wrapText="1"/>
      <protection hidden="1"/>
    </xf>
    <xf numFmtId="0" fontId="7" fillId="3" borderId="25" xfId="0" applyFont="1" applyFill="1" applyBorder="1" applyAlignment="1" applyProtection="1">
      <alignment horizontal="center" vertical="top" wrapText="1"/>
      <protection hidden="1"/>
    </xf>
    <xf numFmtId="0" fontId="7" fillId="3" borderId="0" xfId="0" applyFont="1" applyFill="1" applyBorder="1" applyAlignment="1" applyProtection="1">
      <alignment horizontal="center" vertical="top" wrapText="1"/>
      <protection hidden="1"/>
    </xf>
    <xf numFmtId="0" fontId="0" fillId="3" borderId="0" xfId="0" applyFill="1" applyBorder="1" applyAlignment="1" applyProtection="1">
      <alignment wrapText="1"/>
      <protection hidden="1"/>
    </xf>
    <xf numFmtId="0" fontId="0" fillId="3" borderId="25" xfId="0" applyFill="1" applyBorder="1" applyAlignment="1" applyProtection="1">
      <alignment wrapText="1"/>
      <protection hidden="1"/>
    </xf>
    <xf numFmtId="0" fontId="56" fillId="10" borderId="15" xfId="46" applyFont="1" applyFill="1" applyBorder="1" applyAlignment="1" applyProtection="1">
      <alignment horizontal="left" vertical="top"/>
      <protection hidden="1" locked="0"/>
    </xf>
    <xf numFmtId="0" fontId="57" fillId="10" borderId="25" xfId="0" applyFont="1" applyFill="1" applyBorder="1" applyAlignment="1" applyProtection="1">
      <alignment horizontal="left" vertical="top"/>
      <protection hidden="1" locked="0"/>
    </xf>
    <xf numFmtId="0" fontId="58" fillId="10" borderId="15" xfId="46" applyFont="1" applyFill="1" applyBorder="1" applyAlignment="1" applyProtection="1">
      <alignment horizontal="left" vertical="top"/>
      <protection hidden="1" locked="0"/>
    </xf>
    <xf numFmtId="0" fontId="59" fillId="0" borderId="26" xfId="0" applyFont="1" applyBorder="1" applyAlignment="1">
      <alignment horizontal="left" vertical="top" wrapText="1"/>
    </xf>
    <xf numFmtId="0" fontId="59" fillId="0" borderId="11" xfId="0" applyFont="1" applyBorder="1" applyAlignment="1">
      <alignment horizontal="left" vertical="top" wrapText="1"/>
    </xf>
    <xf numFmtId="0" fontId="59" fillId="0" borderId="12" xfId="0" applyFont="1" applyBorder="1" applyAlignment="1">
      <alignment horizontal="left" vertical="top" wrapText="1"/>
    </xf>
    <xf numFmtId="0" fontId="57" fillId="10" borderId="15" xfId="0" applyFont="1" applyFill="1" applyBorder="1" applyAlignment="1" applyProtection="1">
      <alignment horizontal="left" vertical="top"/>
      <protection hidden="1" locked="0"/>
    </xf>
    <xf numFmtId="0" fontId="1" fillId="37" borderId="26" xfId="0" applyFont="1" applyFill="1" applyBorder="1" applyAlignment="1" applyProtection="1">
      <alignment horizontal="center"/>
      <protection hidden="1"/>
    </xf>
    <xf numFmtId="0" fontId="1" fillId="37" borderId="11" xfId="0" applyFont="1" applyFill="1" applyBorder="1" applyAlignment="1" applyProtection="1">
      <alignment horizontal="center"/>
      <protection hidden="1"/>
    </xf>
    <xf numFmtId="0" fontId="1" fillId="37" borderId="12"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0</xdr:rowOff>
    </xdr:from>
    <xdr:to>
      <xdr:col>4</xdr:col>
      <xdr:colOff>0</xdr:colOff>
      <xdr:row>41</xdr:row>
      <xdr:rowOff>0</xdr:rowOff>
    </xdr:to>
    <xdr:sp>
      <xdr:nvSpPr>
        <xdr:cNvPr id="1" name="Rectangle 1"/>
        <xdr:cNvSpPr>
          <a:spLocks/>
        </xdr:cNvSpPr>
      </xdr:nvSpPr>
      <xdr:spPr>
        <a:xfrm>
          <a:off x="3162300" y="7296150"/>
          <a:ext cx="289560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36</xdr:row>
      <xdr:rowOff>0</xdr:rowOff>
    </xdr:from>
    <xdr:to>
      <xdr:col>2</xdr:col>
      <xdr:colOff>0</xdr:colOff>
      <xdr:row>43</xdr:row>
      <xdr:rowOff>0</xdr:rowOff>
    </xdr:to>
    <xdr:sp>
      <xdr:nvSpPr>
        <xdr:cNvPr id="2" name="Rectangle 2"/>
        <xdr:cNvSpPr>
          <a:spLocks/>
        </xdr:cNvSpPr>
      </xdr:nvSpPr>
      <xdr:spPr>
        <a:xfrm>
          <a:off x="9525" y="7296150"/>
          <a:ext cx="3152775"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390525</xdr:colOff>
      <xdr:row>0</xdr:row>
      <xdr:rowOff>28575</xdr:rowOff>
    </xdr:from>
    <xdr:to>
      <xdr:col>1</xdr:col>
      <xdr:colOff>9525</xdr:colOff>
      <xdr:row>1</xdr:row>
      <xdr:rowOff>304800</xdr:rowOff>
    </xdr:to>
    <xdr:pic>
      <xdr:nvPicPr>
        <xdr:cNvPr id="3" name="Picture 9" descr="L2C logo _genial"/>
        <xdr:cNvPicPr preferRelativeResize="1">
          <a:picLocks noChangeAspect="1"/>
        </xdr:cNvPicPr>
      </xdr:nvPicPr>
      <xdr:blipFill>
        <a:blip r:embed="rId1"/>
        <a:stretch>
          <a:fillRect/>
        </a:stretch>
      </xdr:blipFill>
      <xdr:spPr>
        <a:xfrm>
          <a:off x="390525" y="28575"/>
          <a:ext cx="8667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D26"/>
  <sheetViews>
    <sheetView zoomScalePageLayoutView="0" workbookViewId="0" topLeftCell="A1">
      <selection activeCell="D5" sqref="D5"/>
    </sheetView>
  </sheetViews>
  <sheetFormatPr defaultColWidth="11.421875" defaultRowHeight="12.75"/>
  <cols>
    <col min="1" max="1" width="23.00390625" style="0" customWidth="1"/>
    <col min="2" max="2" width="22.8515625" style="0" customWidth="1"/>
  </cols>
  <sheetData>
    <row r="1" spans="1:4" ht="12.75">
      <c r="A1" s="15"/>
      <c r="B1" s="15"/>
      <c r="C1" s="16" t="s">
        <v>18</v>
      </c>
      <c r="D1" s="16" t="s">
        <v>17</v>
      </c>
    </row>
    <row r="2" spans="1:4" ht="12.75">
      <c r="A2" s="17" t="s">
        <v>14</v>
      </c>
      <c r="B2" s="18"/>
      <c r="C2" s="17"/>
      <c r="D2" s="18"/>
    </row>
    <row r="3" spans="1:4" ht="12.75">
      <c r="A3" s="19"/>
      <c r="B3" s="20" t="s">
        <v>6</v>
      </c>
      <c r="C3" s="21">
        <v>395</v>
      </c>
      <c r="D3" s="22"/>
    </row>
    <row r="4" spans="1:4" ht="12.75">
      <c r="A4" s="19"/>
      <c r="B4" s="20" t="s">
        <v>15</v>
      </c>
      <c r="C4" s="22"/>
      <c r="D4" s="21">
        <v>12</v>
      </c>
    </row>
    <row r="5" spans="1:4" ht="12.75">
      <c r="A5" s="19"/>
      <c r="B5" s="20" t="s">
        <v>16</v>
      </c>
      <c r="C5" s="21">
        <v>240</v>
      </c>
      <c r="D5" s="22"/>
    </row>
    <row r="6" spans="1:4" ht="12.75">
      <c r="A6" s="19"/>
      <c r="B6" s="19"/>
      <c r="C6" s="21"/>
      <c r="D6" s="21"/>
    </row>
    <row r="7" spans="1:4" ht="12.75">
      <c r="A7" s="23"/>
      <c r="B7" s="23"/>
      <c r="C7" s="24"/>
      <c r="D7" s="24"/>
    </row>
    <row r="8" spans="1:4" ht="12.75">
      <c r="A8" s="17" t="s">
        <v>48</v>
      </c>
      <c r="B8" s="18"/>
      <c r="C8" s="25"/>
      <c r="D8" s="25"/>
    </row>
    <row r="9" spans="1:4" ht="12.75">
      <c r="A9" s="19"/>
      <c r="B9" s="20" t="s">
        <v>20</v>
      </c>
      <c r="C9" s="21">
        <f>D9*11</f>
        <v>163.9</v>
      </c>
      <c r="D9" s="21">
        <v>14.9</v>
      </c>
    </row>
    <row r="10" spans="1:4" ht="12.75">
      <c r="A10" s="19"/>
      <c r="B10" s="20" t="s">
        <v>19</v>
      </c>
      <c r="C10" s="21">
        <f>D10*11</f>
        <v>66</v>
      </c>
      <c r="D10" s="21">
        <v>6</v>
      </c>
    </row>
    <row r="11" spans="1:4" ht="12.75">
      <c r="A11" s="19"/>
      <c r="B11" s="20" t="s">
        <v>21</v>
      </c>
      <c r="C11" s="21">
        <f>D11*11</f>
        <v>66</v>
      </c>
      <c r="D11" s="21">
        <v>6</v>
      </c>
    </row>
    <row r="12" spans="1:4" ht="12.75">
      <c r="A12" s="23"/>
      <c r="B12" s="23"/>
      <c r="C12" s="24"/>
      <c r="D12" s="24"/>
    </row>
    <row r="13" spans="1:4" ht="12.75">
      <c r="A13" s="17" t="s">
        <v>47</v>
      </c>
      <c r="B13" s="18"/>
      <c r="C13" s="25"/>
      <c r="D13" s="25"/>
    </row>
    <row r="14" spans="1:4" ht="12.75">
      <c r="A14" s="19"/>
      <c r="B14" s="20" t="s">
        <v>20</v>
      </c>
      <c r="C14" s="21">
        <f>D14*11</f>
        <v>163.9</v>
      </c>
      <c r="D14" s="21">
        <v>14.9</v>
      </c>
    </row>
    <row r="15" spans="1:4" ht="12.75">
      <c r="A15" s="19"/>
      <c r="B15" s="20" t="s">
        <v>19</v>
      </c>
      <c r="C15" s="21">
        <f>D15*11</f>
        <v>66</v>
      </c>
      <c r="D15" s="21">
        <v>6</v>
      </c>
    </row>
    <row r="16" spans="1:4" ht="12.75">
      <c r="A16" s="19"/>
      <c r="B16" s="20" t="s">
        <v>21</v>
      </c>
      <c r="C16" s="21">
        <f>D16*11</f>
        <v>66</v>
      </c>
      <c r="D16" s="21">
        <v>6</v>
      </c>
    </row>
    <row r="17" spans="1:4" ht="12.75">
      <c r="A17" s="23"/>
      <c r="B17" s="23"/>
      <c r="C17" s="24"/>
      <c r="D17" s="24"/>
    </row>
    <row r="18" spans="1:4" ht="12.75">
      <c r="A18" s="17" t="s">
        <v>22</v>
      </c>
      <c r="B18" s="18"/>
      <c r="C18" s="25"/>
      <c r="D18" s="25"/>
    </row>
    <row r="19" spans="1:4" ht="12.75">
      <c r="A19" s="19"/>
      <c r="B19" s="20" t="s">
        <v>23</v>
      </c>
      <c r="C19" s="21">
        <v>70</v>
      </c>
      <c r="D19" s="22"/>
    </row>
    <row r="20" spans="1:4" ht="12.75">
      <c r="A20" s="19"/>
      <c r="B20" s="20" t="s">
        <v>24</v>
      </c>
      <c r="C20" s="21">
        <v>70</v>
      </c>
      <c r="D20" s="22"/>
    </row>
    <row r="21" spans="1:4" ht="12.75">
      <c r="A21" s="23"/>
      <c r="B21" s="23"/>
      <c r="C21" s="23"/>
      <c r="D21" s="23"/>
    </row>
    <row r="22" spans="1:4" ht="12.75">
      <c r="A22" s="17" t="s">
        <v>50</v>
      </c>
      <c r="B22" s="18"/>
      <c r="C22" s="25"/>
      <c r="D22" s="25"/>
    </row>
    <row r="23" spans="1:4" ht="12.75">
      <c r="A23" s="19"/>
      <c r="B23" s="20" t="s">
        <v>20</v>
      </c>
      <c r="C23" s="21">
        <f>D23*11</f>
        <v>251.89999999999998</v>
      </c>
      <c r="D23" s="21">
        <v>22.9</v>
      </c>
    </row>
    <row r="24" spans="1:4" ht="12.75">
      <c r="A24" s="19"/>
      <c r="B24" s="20" t="s">
        <v>19</v>
      </c>
      <c r="C24" s="21">
        <f>D24*11</f>
        <v>109.44999999999999</v>
      </c>
      <c r="D24" s="21">
        <v>9.95</v>
      </c>
    </row>
    <row r="25" spans="1:4" ht="12.75">
      <c r="A25" s="19"/>
      <c r="B25" s="20" t="s">
        <v>21</v>
      </c>
      <c r="C25" s="21">
        <f>D25*11</f>
        <v>109.44999999999999</v>
      </c>
      <c r="D25" s="21">
        <v>9.95</v>
      </c>
    </row>
    <row r="26" spans="1:4" ht="12.75">
      <c r="A26" s="23"/>
      <c r="B26" s="23"/>
      <c r="C26" s="24"/>
      <c r="D26" s="24"/>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2"/>
  <dimension ref="A1:H46"/>
  <sheetViews>
    <sheetView showZeros="0" tabSelected="1" zoomScale="85" zoomScaleNormal="85" workbookViewId="0" topLeftCell="A1">
      <selection activeCell="D42" sqref="D42:D43"/>
    </sheetView>
  </sheetViews>
  <sheetFormatPr defaultColWidth="11.421875" defaultRowHeight="12.75"/>
  <cols>
    <col min="1" max="1" width="18.7109375" style="0" customWidth="1"/>
    <col min="2" max="2" width="28.7109375" style="0" customWidth="1"/>
    <col min="3" max="3" width="23.00390625" style="0" customWidth="1"/>
    <col min="4" max="4" width="20.421875" style="0" customWidth="1"/>
    <col min="10" max="10" width="56.00390625" style="0" customWidth="1"/>
  </cols>
  <sheetData>
    <row r="1" spans="1:4" ht="12.75">
      <c r="A1" s="14"/>
      <c r="B1" s="98" t="s">
        <v>28</v>
      </c>
      <c r="C1" s="99"/>
      <c r="D1" s="100"/>
    </row>
    <row r="2" spans="1:4" ht="24.75" customHeight="1">
      <c r="A2" s="13"/>
      <c r="B2" s="101"/>
      <c r="C2" s="102"/>
      <c r="D2" s="103"/>
    </row>
    <row r="3" spans="1:4" s="69" customFormat="1" ht="9.75" customHeight="1">
      <c r="A3" s="104" t="s">
        <v>44</v>
      </c>
      <c r="B3" s="105"/>
      <c r="C3" s="104" t="s">
        <v>45</v>
      </c>
      <c r="D3" s="105"/>
    </row>
    <row r="4" spans="1:4" ht="19.5" customHeight="1">
      <c r="A4" s="92" t="s">
        <v>58</v>
      </c>
      <c r="B4" s="93"/>
      <c r="C4" s="106"/>
      <c r="D4" s="107"/>
    </row>
    <row r="5" spans="1:4" ht="19.5" customHeight="1">
      <c r="A5" s="92" t="s">
        <v>59</v>
      </c>
      <c r="B5" s="93"/>
      <c r="C5" s="106"/>
      <c r="D5" s="107"/>
    </row>
    <row r="6" spans="1:4" ht="19.5" customHeight="1">
      <c r="A6" s="92" t="s">
        <v>59</v>
      </c>
      <c r="B6" s="93"/>
      <c r="C6" s="131"/>
      <c r="D6" s="126"/>
    </row>
    <row r="7" spans="1:4" ht="19.5" customHeight="1">
      <c r="A7" s="72">
        <v>11222</v>
      </c>
      <c r="B7" s="73" t="s">
        <v>60</v>
      </c>
      <c r="C7" s="125"/>
      <c r="D7" s="126"/>
    </row>
    <row r="8" spans="1:4" s="69" customFormat="1" ht="9.75" customHeight="1">
      <c r="A8" s="67" t="s">
        <v>57</v>
      </c>
      <c r="B8" s="68">
        <v>3</v>
      </c>
      <c r="C8" s="104" t="s">
        <v>43</v>
      </c>
      <c r="D8" s="105"/>
    </row>
    <row r="9" spans="1:4" ht="19.5" customHeight="1">
      <c r="A9" s="3" t="s">
        <v>2</v>
      </c>
      <c r="B9" s="71">
        <f>IF(postal&lt;97000,20%,IF(postal&lt;97300,8.5%,IF(postal&lt;97400,0%,IF(postal&lt;97500,8.5%,IF(postal&lt;=99999,0%,0)))))</f>
        <v>0.2</v>
      </c>
      <c r="C9" s="96" t="s">
        <v>51</v>
      </c>
      <c r="D9" s="97"/>
    </row>
    <row r="10" spans="1:4" ht="19.5" customHeight="1">
      <c r="A10" s="3" t="s">
        <v>3</v>
      </c>
      <c r="B10" s="5">
        <f>IF(echclient="mois",ctclient*12,1)</f>
        <v>36</v>
      </c>
      <c r="C10" s="96" t="s">
        <v>52</v>
      </c>
      <c r="D10" s="97"/>
    </row>
    <row r="11" spans="1:4" ht="19.5" customHeight="1">
      <c r="A11" s="3" t="s">
        <v>7</v>
      </c>
      <c r="B11" s="4" t="s">
        <v>8</v>
      </c>
      <c r="C11" s="127" t="s">
        <v>53</v>
      </c>
      <c r="D11" s="97"/>
    </row>
    <row r="12" spans="1:4" ht="51.75" customHeight="1">
      <c r="A12" s="94" t="s">
        <v>56</v>
      </c>
      <c r="B12" s="95"/>
      <c r="C12" s="95"/>
      <c r="D12" s="95"/>
    </row>
    <row r="13" spans="1:8" s="66" customFormat="1" ht="9.75" customHeight="1">
      <c r="A13" s="63" t="s">
        <v>49</v>
      </c>
      <c r="B13" s="64" t="s">
        <v>41</v>
      </c>
      <c r="C13" s="64" t="s">
        <v>54</v>
      </c>
      <c r="D13" s="65" t="s">
        <v>42</v>
      </c>
      <c r="F13" s="83" t="s">
        <v>38</v>
      </c>
      <c r="G13" s="84"/>
      <c r="H13" s="85"/>
    </row>
    <row r="14" spans="1:8" ht="15" customHeight="1">
      <c r="A14" s="70" t="s">
        <v>55</v>
      </c>
      <c r="B14" s="12">
        <v>42370</v>
      </c>
      <c r="C14" s="35">
        <f>nbreech</f>
        <v>36</v>
      </c>
      <c r="D14" s="6">
        <v>5</v>
      </c>
      <c r="F14" s="86"/>
      <c r="G14" s="87"/>
      <c r="H14" s="88"/>
    </row>
    <row r="15" spans="1:8" s="58" customFormat="1" ht="9.75" customHeight="1">
      <c r="A15" s="61"/>
      <c r="B15" s="116" t="s">
        <v>25</v>
      </c>
      <c r="C15" s="78"/>
      <c r="D15" s="62">
        <f>IF(ctclient="OUV",0,IF(nbreans=1,2,1))</f>
        <v>1</v>
      </c>
      <c r="F15" s="86"/>
      <c r="G15" s="87"/>
      <c r="H15" s="88"/>
    </row>
    <row r="16" spans="1:8" ht="15.75" customHeight="1">
      <c r="A16" s="41"/>
      <c r="B16" s="38" t="str">
        <f>"Prix unitaire "</f>
        <v>Prix unitaire </v>
      </c>
      <c r="C16" s="38" t="s">
        <v>26</v>
      </c>
      <c r="D16" s="44" t="s">
        <v>31</v>
      </c>
      <c r="F16" s="86"/>
      <c r="G16" s="87"/>
      <c r="H16" s="88"/>
    </row>
    <row r="17" spans="1:8" ht="15" customHeight="1">
      <c r="A17" s="42" t="s">
        <v>61</v>
      </c>
      <c r="B17" s="45">
        <f>IF(nattakflash="Achat",dem_achat,IF(nattakflash="Location",dem_location,0))</f>
        <v>12</v>
      </c>
      <c r="C17" s="43">
        <f>IF(nattakflash="Achat",1,IF(nattakflash="location",36,0))</f>
        <v>36</v>
      </c>
      <c r="D17" s="48">
        <f>IF(nattakflash="Achat",(nbreans*C17),(nbreans))</f>
        <v>12</v>
      </c>
      <c r="F17" s="86"/>
      <c r="G17" s="87"/>
      <c r="H17" s="88"/>
    </row>
    <row r="18" spans="1:8" ht="15" customHeight="1">
      <c r="A18" s="36"/>
      <c r="B18" s="36"/>
      <c r="C18" s="35" t="str">
        <f>IF(nattakflash="Location","Caution","Sans caution")</f>
        <v>Caution</v>
      </c>
      <c r="D18" s="49">
        <f>IF(nattakflash="Achat",0,IF(nattakflash="Location",dem_caution,0))</f>
        <v>240</v>
      </c>
      <c r="F18" s="86"/>
      <c r="G18" s="87"/>
      <c r="H18" s="88"/>
    </row>
    <row r="19" spans="1:8" s="58" customFormat="1" ht="9.75" customHeight="1">
      <c r="A19" s="80" t="s">
        <v>27</v>
      </c>
      <c r="B19" s="81"/>
      <c r="C19" s="81"/>
      <c r="D19" s="82"/>
      <c r="F19" s="86"/>
      <c r="G19" s="87"/>
      <c r="H19" s="88"/>
    </row>
    <row r="20" spans="1:8" s="2" customFormat="1" ht="15.75" customHeight="1">
      <c r="A20" s="40"/>
      <c r="B20" s="37" t="s">
        <v>5</v>
      </c>
      <c r="C20" s="38" t="s">
        <v>26</v>
      </c>
      <c r="D20" s="39" t="s">
        <v>31</v>
      </c>
      <c r="F20" s="86"/>
      <c r="G20" s="87"/>
      <c r="H20" s="88"/>
    </row>
    <row r="21" spans="1:8" s="1" customFormat="1" ht="15" customHeight="1">
      <c r="A21" s="36"/>
      <c r="B21" s="46">
        <f>IF(ver_log="PRO",cv_pro,IF(ver_log="START",cv_start,IF(ver_log="EXPERT",cv_expert,0)))</f>
        <v>14.9</v>
      </c>
      <c r="C21" s="35">
        <f>nbreech</f>
        <v>36</v>
      </c>
      <c r="D21" s="50">
        <f>B21</f>
        <v>14.9</v>
      </c>
      <c r="F21" s="86"/>
      <c r="G21" s="87"/>
      <c r="H21" s="88"/>
    </row>
    <row r="22" spans="1:8" s="58" customFormat="1" ht="9.75" customHeight="1">
      <c r="A22" s="80" t="s">
        <v>9</v>
      </c>
      <c r="B22" s="81"/>
      <c r="C22" s="81"/>
      <c r="D22" s="82"/>
      <c r="F22" s="86"/>
      <c r="G22" s="87"/>
      <c r="H22" s="88"/>
    </row>
    <row r="23" spans="1:8" s="2" customFormat="1" ht="15.75" customHeight="1">
      <c r="A23" s="37" t="s">
        <v>10</v>
      </c>
      <c r="B23" s="37" t="s">
        <v>5</v>
      </c>
      <c r="C23" s="38" t="s">
        <v>26</v>
      </c>
      <c r="D23" s="39" t="s">
        <v>31</v>
      </c>
      <c r="F23" s="86"/>
      <c r="G23" s="87"/>
      <c r="H23" s="88"/>
    </row>
    <row r="24" spans="1:8" s="1" customFormat="1" ht="15" customHeight="1">
      <c r="A24" s="26">
        <v>1</v>
      </c>
      <c r="B24" s="46">
        <f>IF(ver_log="PRO",ch_pro,IF(ver_log="START",ch_start,IF(ver_log="EXPERT",ch_expert,0)))</f>
        <v>6</v>
      </c>
      <c r="C24" s="35">
        <f>IF(nbrech=0,0,IF(echclient="mois",12*ctclient,IF(echclient="année",ctclient,IF(echclient="complet",1))))</f>
        <v>36</v>
      </c>
      <c r="D24" s="50">
        <f>B24*nbrech</f>
        <v>6</v>
      </c>
      <c r="F24" s="86"/>
      <c r="G24" s="87"/>
      <c r="H24" s="88"/>
    </row>
    <row r="25" spans="1:8" s="58" customFormat="1" ht="9.75" customHeight="1">
      <c r="A25" s="80" t="s">
        <v>11</v>
      </c>
      <c r="B25" s="81"/>
      <c r="C25" s="81"/>
      <c r="D25" s="82"/>
      <c r="F25" s="86"/>
      <c r="G25" s="87"/>
      <c r="H25" s="88"/>
    </row>
    <row r="26" spans="1:8" s="2" customFormat="1" ht="15.75" customHeight="1">
      <c r="A26" s="37" t="s">
        <v>10</v>
      </c>
      <c r="B26" s="37" t="s">
        <v>5</v>
      </c>
      <c r="C26" s="38" t="s">
        <v>26</v>
      </c>
      <c r="D26" s="39" t="s">
        <v>31</v>
      </c>
      <c r="F26" s="86"/>
      <c r="G26" s="87"/>
      <c r="H26" s="88"/>
    </row>
    <row r="27" spans="1:8" s="1" customFormat="1" ht="15" customHeight="1">
      <c r="A27" s="26">
        <v>1</v>
      </c>
      <c r="B27" s="46">
        <f>IF(ver_log="PRO",ve_pro,IF(ver_log="START",ve_start,IF(ver_log="EXPERT",ve_expert,0)))</f>
        <v>6</v>
      </c>
      <c r="C27" s="35">
        <f>IF(nbrech=0,0,IF(echclient="mois",12*ctclient,IF(echclient="année",ctclient,IF(echclient="complet",1))))</f>
        <v>36</v>
      </c>
      <c r="D27" s="50">
        <f>B27*nbreve</f>
        <v>6</v>
      </c>
      <c r="F27" s="89"/>
      <c r="G27" s="90"/>
      <c r="H27" s="91"/>
    </row>
    <row r="28" spans="1:4" s="58" customFormat="1" ht="9.75" customHeight="1">
      <c r="A28" s="59"/>
      <c r="B28" s="116" t="s">
        <v>22</v>
      </c>
      <c r="C28" s="116"/>
      <c r="D28" s="60"/>
    </row>
    <row r="29" spans="1:4" ht="15.75" customHeight="1">
      <c r="A29" s="9" t="s">
        <v>36</v>
      </c>
      <c r="B29" s="9" t="s">
        <v>30</v>
      </c>
      <c r="C29" s="7" t="s">
        <v>26</v>
      </c>
      <c r="D29" s="8" t="s">
        <v>31</v>
      </c>
    </row>
    <row r="30" spans="1:4" ht="15" customHeight="1">
      <c r="A30" s="29" t="s">
        <v>39</v>
      </c>
      <c r="B30" s="47">
        <f>IF(ouvertok="Assistance",opt_assist,IF(ouvertok="Réseau",opt_reseau,IF(ouvertok="Aucune",0,opt_assist+opt_reseau)))</f>
        <v>0</v>
      </c>
      <c r="C30" s="30" t="s">
        <v>40</v>
      </c>
      <c r="D30" s="51">
        <f>B30</f>
        <v>0</v>
      </c>
    </row>
    <row r="31" spans="1:4" ht="15" customHeight="1">
      <c r="A31" s="31"/>
      <c r="B31" s="32"/>
      <c r="C31" s="33"/>
      <c r="D31" s="52"/>
    </row>
    <row r="32" spans="1:4" ht="15" customHeight="1">
      <c r="A32" s="26"/>
      <c r="B32" s="27"/>
      <c r="C32" s="28"/>
      <c r="D32" s="53"/>
    </row>
    <row r="33" spans="1:4" s="58" customFormat="1" ht="9.75" customHeight="1">
      <c r="A33" s="77" t="s">
        <v>1</v>
      </c>
      <c r="B33" s="78"/>
      <c r="C33" s="78"/>
      <c r="D33" s="79"/>
    </row>
    <row r="34" spans="1:4" ht="15" customHeight="1">
      <c r="A34" s="54" t="s">
        <v>32</v>
      </c>
      <c r="B34" s="55" t="s">
        <v>4</v>
      </c>
      <c r="C34" s="56" t="s">
        <v>34</v>
      </c>
      <c r="D34" s="57" t="str">
        <f>IF(echclient="complet","Pas d'échéance mensuelle",nbreech&amp;" échéances mensuelles")</f>
        <v>36 échéances mensuelles</v>
      </c>
    </row>
    <row r="35" spans="1:4" ht="19.5" customHeight="1">
      <c r="A35" s="10" t="s">
        <v>33</v>
      </c>
      <c r="B35" s="34">
        <f>IF(nattakflash="Achat",((dem_achat+mtouv)+((dem_achat+mtouv)*tvaclient)),IF(nattakflash="Location",(dem_caution+mtouv)+(mtouv*tvaclient),0))</f>
        <v>240</v>
      </c>
      <c r="C35" s="10" t="s">
        <v>35</v>
      </c>
      <c r="D35" s="34">
        <f>IF(nattakflash="Achat",ROUND((mtchve+mtch+mtve)*(1+tvaclient),2),ROUND((mtchve+mtch+mtve+mttakflash)*(1+tvaclient),2))</f>
        <v>46.68</v>
      </c>
    </row>
    <row r="36" spans="1:4" ht="12.75">
      <c r="A36" s="132" t="s">
        <v>13</v>
      </c>
      <c r="B36" s="133"/>
      <c r="C36" s="133"/>
      <c r="D36" s="134"/>
    </row>
    <row r="37" spans="1:4" ht="30.75" customHeight="1">
      <c r="A37" s="117" t="s">
        <v>29</v>
      </c>
      <c r="B37" s="118"/>
      <c r="C37" s="120" t="s">
        <v>0</v>
      </c>
      <c r="D37" s="121"/>
    </row>
    <row r="38" spans="1:4" ht="9.75" customHeight="1">
      <c r="A38" s="119"/>
      <c r="B38" s="118"/>
      <c r="C38" s="122"/>
      <c r="D38" s="121"/>
    </row>
    <row r="39" spans="1:4" ht="12.75">
      <c r="A39" s="119"/>
      <c r="B39" s="118"/>
      <c r="C39" s="123"/>
      <c r="D39" s="124"/>
    </row>
    <row r="40" spans="1:4" ht="12.75">
      <c r="A40" s="119"/>
      <c r="B40" s="118"/>
      <c r="C40" s="123"/>
      <c r="D40" s="124"/>
    </row>
    <row r="41" spans="1:4" ht="12.75">
      <c r="A41" s="119"/>
      <c r="B41" s="118"/>
      <c r="C41" s="123"/>
      <c r="D41" s="124"/>
    </row>
    <row r="42" spans="1:4" ht="7.5" customHeight="1">
      <c r="A42" s="13"/>
      <c r="B42" s="11"/>
      <c r="C42" s="114" t="s">
        <v>37</v>
      </c>
      <c r="D42" s="75"/>
    </row>
    <row r="43" spans="1:4" ht="7.5" customHeight="1">
      <c r="A43" s="13"/>
      <c r="B43" s="11"/>
      <c r="C43" s="115"/>
      <c r="D43" s="76"/>
    </row>
    <row r="44" spans="1:4" ht="10.5" customHeight="1">
      <c r="A44" s="108" t="s">
        <v>12</v>
      </c>
      <c r="B44" s="109"/>
      <c r="C44" s="109"/>
      <c r="D44" s="110"/>
    </row>
    <row r="45" spans="1:4" ht="10.5" customHeight="1">
      <c r="A45" s="111"/>
      <c r="B45" s="112"/>
      <c r="C45" s="112"/>
      <c r="D45" s="113"/>
    </row>
    <row r="46" spans="1:8" ht="54.75" customHeight="1">
      <c r="A46" s="128"/>
      <c r="B46" s="129"/>
      <c r="C46" s="129"/>
      <c r="D46" s="130"/>
      <c r="F46" s="74" t="s">
        <v>46</v>
      </c>
      <c r="G46" s="74"/>
      <c r="H46" s="74"/>
    </row>
  </sheetData>
  <sheetProtection password="C89D" sheet="1" selectLockedCells="1"/>
  <mergeCells count="30">
    <mergeCell ref="C37:D41"/>
    <mergeCell ref="C9:D9"/>
    <mergeCell ref="C7:D7"/>
    <mergeCell ref="C11:D11"/>
    <mergeCell ref="A46:D46"/>
    <mergeCell ref="C4:D4"/>
    <mergeCell ref="C6:D6"/>
    <mergeCell ref="B15:C15"/>
    <mergeCell ref="A4:B4"/>
    <mergeCell ref="A36:D36"/>
    <mergeCell ref="B1:D2"/>
    <mergeCell ref="C8:D8"/>
    <mergeCell ref="A5:B5"/>
    <mergeCell ref="C5:D5"/>
    <mergeCell ref="A3:B3"/>
    <mergeCell ref="A44:D45"/>
    <mergeCell ref="C42:C43"/>
    <mergeCell ref="C3:D3"/>
    <mergeCell ref="B28:C28"/>
    <mergeCell ref="A37:B41"/>
    <mergeCell ref="F46:H46"/>
    <mergeCell ref="D42:D43"/>
    <mergeCell ref="A33:D33"/>
    <mergeCell ref="A25:D25"/>
    <mergeCell ref="F13:H27"/>
    <mergeCell ref="A6:B6"/>
    <mergeCell ref="A19:D19"/>
    <mergeCell ref="A12:D12"/>
    <mergeCell ref="C10:D10"/>
    <mergeCell ref="A22:D22"/>
  </mergeCells>
  <dataValidations count="8">
    <dataValidation showInputMessage="1" showErrorMessage="1" sqref="B17"/>
    <dataValidation type="list" allowBlank="1" showInputMessage="1" showErrorMessage="1" sqref="B11">
      <formula1>"mois"</formula1>
    </dataValidation>
    <dataValidation type="whole" allowBlank="1" showInputMessage="1" showErrorMessage="1" sqref="D14">
      <formula1>1</formula1>
      <formula2>30</formula2>
    </dataValidation>
    <dataValidation type="list" allowBlank="1" showInputMessage="1" showErrorMessage="1" sqref="D28">
      <formula1>"  ,non"</formula1>
    </dataValidation>
    <dataValidation type="list" allowBlank="1" showInputMessage="1" showErrorMessage="1" sqref="A30:A32">
      <formula1>"Aucune,Assistance"</formula1>
    </dataValidation>
    <dataValidation type="list" showInputMessage="1" showErrorMessage="1" sqref="A17">
      <formula1>"Achat,Location,Pas de PACK"</formula1>
    </dataValidation>
    <dataValidation type="list" allowBlank="1" showInputMessage="1" showErrorMessage="1" sqref="A14">
      <formula1>"START,PRO,EXPERT"</formula1>
    </dataValidation>
    <dataValidation type="whole" allowBlank="1" showInputMessage="1" showErrorMessage="1" sqref="A7">
      <formula1>1000</formula1>
      <formula2>99999</formula2>
    </dataValidation>
  </dataValidations>
  <printOptions horizontalCentered="1" verticalCentered="1"/>
  <pageMargins left="0.3937007874015748" right="0.3937007874015748" top="0.3937007874015748" bottom="0.984251968503937" header="0" footer="0.5118110236220472"/>
  <pageSetup horizontalDpi="300" verticalDpi="300" orientation="portrait" paperSize="9" r:id="rId2"/>
  <headerFooter alignWithMargins="0">
    <oddFooter>&amp;CL2C-CONSEIL - 4 impasse des Bouquetins 47200 MARMANDE - 09.83.67.75.67 / support@l2c-conseil.com 
RCS Agen 514.225.788  / APE 7022Z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dc:creator>
  <cp:keywords/>
  <dc:description/>
  <cp:lastModifiedBy>Pierre-Jean Lacaze</cp:lastModifiedBy>
  <cp:lastPrinted>2013-09-15T20:00:18Z</cp:lastPrinted>
  <dcterms:created xsi:type="dcterms:W3CDTF">2007-12-06T19:44:24Z</dcterms:created>
  <dcterms:modified xsi:type="dcterms:W3CDTF">2016-01-12T09:59:10Z</dcterms:modified>
  <cp:category/>
  <cp:version/>
  <cp:contentType/>
  <cp:contentStatus/>
</cp:coreProperties>
</file>